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375232c0e938b7/Desktop/consulting/RKI/value calculation/"/>
    </mc:Choice>
  </mc:AlternateContent>
  <xr:revisionPtr revIDLastSave="159" documentId="8_{A85779F9-D5B3-4B4B-964D-EC9CA1CA54BB}" xr6:coauthVersionLast="47" xr6:coauthVersionMax="47" xr10:uidLastSave="{E95760AE-1467-43DD-9F01-E63BE6188513}"/>
  <bookViews>
    <workbookView xWindow="25080" yWindow="-120" windowWidth="29040" windowHeight="17640" xr2:uid="{642B49F4-7F21-4808-B80B-D0B9FA81802E}"/>
  </bookViews>
  <sheets>
    <sheet name="Value Calculator" sheetId="2" r:id="rId1"/>
    <sheet name="cost of ownership " sheetId="1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F9" i="2"/>
  <c r="F8" i="2"/>
  <c r="F6" i="2"/>
  <c r="C17" i="2"/>
  <c r="C13" i="2"/>
  <c r="C9" i="2"/>
  <c r="L17" i="2"/>
  <c r="L18" i="2" s="1"/>
  <c r="L19" i="2" s="1"/>
  <c r="I16" i="2"/>
  <c r="I17" i="2" s="1"/>
  <c r="I18" i="2" s="1"/>
  <c r="L8" i="2"/>
  <c r="L9" i="2" s="1"/>
  <c r="L10" i="2" s="1"/>
  <c r="I8" i="2"/>
  <c r="I9" i="2" s="1"/>
  <c r="I7" i="2"/>
  <c r="F19" i="2"/>
  <c r="F21" i="2" s="1"/>
  <c r="F22" i="2" s="1"/>
  <c r="K24" i="1"/>
  <c r="J24" i="1"/>
  <c r="I26" i="1"/>
  <c r="I25" i="1"/>
  <c r="I24" i="1"/>
  <c r="H27" i="1"/>
  <c r="H25" i="1"/>
  <c r="H14" i="1"/>
  <c r="H24" i="1"/>
  <c r="G27" i="1"/>
  <c r="G25" i="1"/>
  <c r="G24" i="1"/>
  <c r="H12" i="1"/>
  <c r="H11" i="1"/>
  <c r="K11" i="1"/>
  <c r="J11" i="1"/>
  <c r="I13" i="1"/>
  <c r="I12" i="1"/>
  <c r="I11" i="1"/>
  <c r="G14" i="1"/>
  <c r="G12" i="1"/>
  <c r="G11" i="1"/>
  <c r="C4" i="2" l="1"/>
  <c r="C10" i="2"/>
  <c r="C18" i="2" l="1"/>
  <c r="C14" i="2"/>
</calcChain>
</file>

<file path=xl/sharedStrings.xml><?xml version="1.0" encoding="utf-8"?>
<sst xmlns="http://schemas.openxmlformats.org/spreadsheetml/2006/main" count="93" uniqueCount="59">
  <si>
    <t xml:space="preserve">RKI </t>
  </si>
  <si>
    <t>BLN</t>
  </si>
  <si>
    <t>MSA</t>
  </si>
  <si>
    <t>ISC</t>
  </si>
  <si>
    <t>HON</t>
  </si>
  <si>
    <t xml:space="preserve">2 year </t>
  </si>
  <si>
    <t>L1</t>
  </si>
  <si>
    <t>L2</t>
  </si>
  <si>
    <t>L3</t>
  </si>
  <si>
    <t xml:space="preserve">level 1 total </t>
  </si>
  <si>
    <t xml:space="preserve">level 2 Total </t>
  </si>
  <si>
    <t xml:space="preserve">level 3 Total </t>
  </si>
  <si>
    <t xml:space="preserve">level 4 Total </t>
  </si>
  <si>
    <t>PTT</t>
  </si>
  <si>
    <t xml:space="preserve">Product </t>
  </si>
  <si>
    <t>Cell</t>
  </si>
  <si>
    <t xml:space="preserve">3 year </t>
  </si>
  <si>
    <t xml:space="preserve">cost of aircraft response </t>
  </si>
  <si>
    <t xml:space="preserve">cost of vehicle response </t>
  </si>
  <si>
    <t xml:space="preserve">cost of personal response </t>
  </si>
  <si>
    <t xml:space="preserve">Total cost </t>
  </si>
  <si>
    <t xml:space="preserve">False alarm incidents per year </t>
  </si>
  <si>
    <t>personnel involved per incident (dispatcher, responders, worker, nearby worker)</t>
  </si>
  <si>
    <t>vehicle response</t>
  </si>
  <si>
    <t>aircraft response</t>
  </si>
  <si>
    <t>amount of personnel evacuating</t>
  </si>
  <si>
    <t xml:space="preserve">amount of drills per year </t>
  </si>
  <si>
    <t xml:space="preserve">manual check in time (min) </t>
  </si>
  <si>
    <t xml:space="preserve">Contractors </t>
  </si>
  <si>
    <t xml:space="preserve">Contractor timesheet Evaluation </t>
  </si>
  <si>
    <t xml:space="preserve">percentage of savings </t>
  </si>
  <si>
    <t xml:space="preserve">Savings </t>
  </si>
  <si>
    <t xml:space="preserve">Hours per week </t>
  </si>
  <si>
    <t xml:space="preserve">Contractor costs </t>
  </si>
  <si>
    <t>Employees</t>
  </si>
  <si>
    <t xml:space="preserve">revenue generated  </t>
  </si>
  <si>
    <t xml:space="preserve">Work Process management </t>
  </si>
  <si>
    <t xml:space="preserve">Percentage of alarms eliminated </t>
  </si>
  <si>
    <t>Savings</t>
  </si>
  <si>
    <t xml:space="preserve">Increased efficiency </t>
  </si>
  <si>
    <t xml:space="preserve">revenue per employee generated </t>
  </si>
  <si>
    <t xml:space="preserve">cost of contractor </t>
  </si>
  <si>
    <t xml:space="preserve">cost of personnel / Hour </t>
  </si>
  <si>
    <t xml:space="preserve">Value per year per worker </t>
  </si>
  <si>
    <t xml:space="preserve">Per worker value </t>
  </si>
  <si>
    <t>Total savings per year</t>
  </si>
  <si>
    <t>Automated Evacuation</t>
  </si>
  <si>
    <t xml:space="preserve">Remote Expert Collaboration </t>
  </si>
  <si>
    <t xml:space="preserve">False Alarm </t>
  </si>
  <si>
    <t xml:space="preserve">Safety Compliance ($360 / worker) </t>
  </si>
  <si>
    <t>Productivity ($550 / worker )</t>
  </si>
  <si>
    <t xml:space="preserve">24/7 Monitoring  ($670) </t>
  </si>
  <si>
    <t xml:space="preserve">Numbers of workers protected </t>
  </si>
  <si>
    <t xml:space="preserve">Total savings after protection </t>
  </si>
  <si>
    <t xml:space="preserve">Enhanced safety </t>
  </si>
  <si>
    <t xml:space="preserve">Workers protected </t>
  </si>
  <si>
    <t>wage and productivity loss, medical expense per injury, administrative expenses, time to investigate injury, create injury reports, damage to vehicles in work releated injusry</t>
  </si>
  <si>
    <t>Local incident awareness, worker location during incident, Easy panic activation, Proactive safety awareness</t>
  </si>
  <si>
    <t xml:space="preserve">percentage of workers protected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</si>
</sst>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1" fontId="0" fillId="0" borderId="1" xfId="0" applyNumberFormat="1" applyBorder="1"/>
    <xf numFmtId="10" fontId="0" fillId="0" borderId="1" xfId="0" applyNumberFormat="1" applyBorder="1"/>
    <xf numFmtId="0" fontId="0" fillId="2" borderId="1" xfId="0" applyFill="1" applyBorder="1"/>
    <xf numFmtId="9" fontId="0" fillId="2" borderId="1" xfId="0" applyNumberFormat="1" applyFill="1" applyBorder="1"/>
    <xf numFmtId="164" fontId="0" fillId="2" borderId="1" xfId="0" applyNumberFormat="1" applyFill="1" applyBorder="1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64" fontId="2" fillId="0" borderId="1" xfId="0" applyNumberFormat="1" applyFont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91C43-BB44-4465-B6D7-AAFC44C99C5E}">
  <dimension ref="A3:L22"/>
  <sheetViews>
    <sheetView tabSelected="1" zoomScaleNormal="100" workbookViewId="0">
      <selection activeCell="H30" sqref="H30"/>
    </sheetView>
  </sheetViews>
  <sheetFormatPr defaultRowHeight="14.5" x14ac:dyDescent="0.35"/>
  <cols>
    <col min="1" max="1" width="32.81640625" bestFit="1" customWidth="1"/>
    <col min="2" max="2" width="30.90625" bestFit="1" customWidth="1"/>
    <col min="3" max="3" width="9.6328125" bestFit="1" customWidth="1"/>
    <col min="4" max="4" width="3.08984375" customWidth="1"/>
    <col min="5" max="5" width="40.81640625" customWidth="1"/>
    <col min="6" max="6" width="15.36328125" bestFit="1" customWidth="1"/>
    <col min="7" max="7" width="3.54296875" customWidth="1"/>
    <col min="8" max="8" width="32.7265625" bestFit="1" customWidth="1"/>
    <col min="9" max="9" width="10.7265625" bestFit="1" customWidth="1"/>
    <col min="10" max="10" width="2.6328125" customWidth="1"/>
    <col min="11" max="11" width="32.453125" bestFit="1" customWidth="1"/>
    <col min="12" max="12" width="10.7265625" bestFit="1" customWidth="1"/>
  </cols>
  <sheetData>
    <row r="3" spans="1:12" ht="15.5" x14ac:dyDescent="0.35">
      <c r="B3" s="1" t="s">
        <v>43</v>
      </c>
      <c r="C3" s="14">
        <f>I9+L10+L19+I18+F22+F9</f>
        <v>1890</v>
      </c>
      <c r="E3" s="15" t="s">
        <v>54</v>
      </c>
      <c r="H3" s="15" t="s">
        <v>46</v>
      </c>
      <c r="K3" s="15" t="s">
        <v>29</v>
      </c>
    </row>
    <row r="4" spans="1:12" ht="43.5" x14ac:dyDescent="0.35">
      <c r="B4" s="1" t="s">
        <v>45</v>
      </c>
      <c r="C4" s="14">
        <f>F21+I17+I8+L9+L18+F8</f>
        <v>868250</v>
      </c>
      <c r="E4" s="17" t="s">
        <v>57</v>
      </c>
      <c r="H4" s="1" t="s">
        <v>25</v>
      </c>
      <c r="I4" s="6">
        <v>500</v>
      </c>
      <c r="K4" s="1" t="s">
        <v>28</v>
      </c>
      <c r="L4" s="6">
        <v>1000</v>
      </c>
    </row>
    <row r="5" spans="1:12" x14ac:dyDescent="0.35">
      <c r="E5" s="3" t="s">
        <v>55</v>
      </c>
      <c r="F5" s="6">
        <v>500</v>
      </c>
      <c r="H5" s="1" t="s">
        <v>26</v>
      </c>
      <c r="I5" s="6">
        <v>5</v>
      </c>
      <c r="K5" s="1" t="s">
        <v>32</v>
      </c>
      <c r="L5" s="6">
        <v>40</v>
      </c>
    </row>
    <row r="6" spans="1:12" ht="58" x14ac:dyDescent="0.35">
      <c r="E6" s="3" t="s">
        <v>56</v>
      </c>
      <c r="F6" s="6">
        <f>F5*1000</f>
        <v>500000</v>
      </c>
      <c r="H6" s="1" t="s">
        <v>42</v>
      </c>
      <c r="I6" s="8">
        <v>60</v>
      </c>
      <c r="K6" s="1" t="s">
        <v>41</v>
      </c>
      <c r="L6" s="8">
        <v>100</v>
      </c>
    </row>
    <row r="7" spans="1:12" x14ac:dyDescent="0.35">
      <c r="E7" s="3" t="s">
        <v>58</v>
      </c>
      <c r="F7" s="7">
        <v>0.3</v>
      </c>
      <c r="H7" s="1" t="s">
        <v>27</v>
      </c>
      <c r="I7" s="4">
        <f>(I4*5)/60</f>
        <v>41.666666666666664</v>
      </c>
      <c r="K7" s="1" t="s">
        <v>30</v>
      </c>
      <c r="L7" s="7">
        <v>7.0000000000000007E-2</v>
      </c>
    </row>
    <row r="8" spans="1:12" x14ac:dyDescent="0.35">
      <c r="A8" s="1" t="s">
        <v>49</v>
      </c>
      <c r="B8" s="1"/>
      <c r="C8" s="1"/>
      <c r="E8" s="3" t="s">
        <v>38</v>
      </c>
      <c r="F8" s="13">
        <f>F6*F7</f>
        <v>150000</v>
      </c>
      <c r="H8" s="1" t="s">
        <v>31</v>
      </c>
      <c r="I8" s="13">
        <f>(I4*I5)*I6</f>
        <v>150000</v>
      </c>
      <c r="K8" s="1" t="s">
        <v>33</v>
      </c>
      <c r="L8" s="2">
        <f>(L4*L5)*L6</f>
        <v>4000000</v>
      </c>
    </row>
    <row r="9" spans="1:12" x14ac:dyDescent="0.35">
      <c r="A9" s="1" t="s">
        <v>52</v>
      </c>
      <c r="B9" s="6">
        <v>500</v>
      </c>
      <c r="C9" s="2">
        <f>B9*360</f>
        <v>180000</v>
      </c>
      <c r="E9" s="1" t="s">
        <v>44</v>
      </c>
      <c r="F9" s="2">
        <f>F8/F5</f>
        <v>300</v>
      </c>
      <c r="H9" s="1" t="s">
        <v>44</v>
      </c>
      <c r="I9" s="2">
        <f>I8/I4</f>
        <v>300</v>
      </c>
      <c r="K9" s="1" t="s">
        <v>31</v>
      </c>
      <c r="L9" s="13">
        <f>L8*L7</f>
        <v>280000</v>
      </c>
    </row>
    <row r="10" spans="1:12" x14ac:dyDescent="0.35">
      <c r="A10" s="1" t="s">
        <v>53</v>
      </c>
      <c r="B10" s="1"/>
      <c r="C10" s="2">
        <f>(I8+F21+F8)-C9</f>
        <v>158250</v>
      </c>
      <c r="K10" s="1" t="s">
        <v>44</v>
      </c>
      <c r="L10" s="2">
        <f>L9/L4</f>
        <v>280</v>
      </c>
    </row>
    <row r="11" spans="1:12" ht="15.5" x14ac:dyDescent="0.35">
      <c r="E11" s="15" t="s">
        <v>48</v>
      </c>
      <c r="H11" s="16" t="s">
        <v>47</v>
      </c>
    </row>
    <row r="12" spans="1:12" ht="15.5" x14ac:dyDescent="0.35">
      <c r="A12" s="1" t="s">
        <v>50</v>
      </c>
      <c r="B12" s="1"/>
      <c r="C12" s="1"/>
      <c r="E12" s="3" t="s">
        <v>21</v>
      </c>
      <c r="F12" s="6">
        <v>75</v>
      </c>
      <c r="H12" s="1" t="s">
        <v>34</v>
      </c>
      <c r="I12" s="6">
        <v>500</v>
      </c>
      <c r="K12" s="16" t="s">
        <v>36</v>
      </c>
    </row>
    <row r="13" spans="1:12" ht="29" x14ac:dyDescent="0.35">
      <c r="A13" s="1" t="s">
        <v>52</v>
      </c>
      <c r="B13" s="6">
        <v>500</v>
      </c>
      <c r="C13" s="2">
        <f>B13*550</f>
        <v>275000</v>
      </c>
      <c r="E13" s="3" t="s">
        <v>22</v>
      </c>
      <c r="F13" s="6">
        <v>5</v>
      </c>
      <c r="H13" s="1" t="s">
        <v>32</v>
      </c>
      <c r="I13" s="6">
        <v>40</v>
      </c>
      <c r="K13" s="1" t="s">
        <v>34</v>
      </c>
      <c r="L13" s="6">
        <v>500</v>
      </c>
    </row>
    <row r="14" spans="1:12" x14ac:dyDescent="0.35">
      <c r="A14" s="1" t="s">
        <v>53</v>
      </c>
      <c r="B14" s="1"/>
      <c r="C14" s="2">
        <f>C4-C13</f>
        <v>593250</v>
      </c>
      <c r="E14" s="3" t="s">
        <v>23</v>
      </c>
      <c r="F14" s="6">
        <v>20</v>
      </c>
      <c r="H14" s="1" t="s">
        <v>40</v>
      </c>
      <c r="I14" s="8">
        <v>500</v>
      </c>
      <c r="K14" s="1" t="s">
        <v>32</v>
      </c>
      <c r="L14" s="6">
        <v>40</v>
      </c>
    </row>
    <row r="15" spans="1:12" x14ac:dyDescent="0.35">
      <c r="E15" s="3" t="s">
        <v>24</v>
      </c>
      <c r="F15" s="6">
        <v>3</v>
      </c>
      <c r="H15" s="1" t="s">
        <v>39</v>
      </c>
      <c r="I15" s="7">
        <v>0.02</v>
      </c>
      <c r="K15" s="1" t="s">
        <v>40</v>
      </c>
      <c r="L15" s="8">
        <v>500</v>
      </c>
    </row>
    <row r="16" spans="1:12" x14ac:dyDescent="0.35">
      <c r="A16" s="1" t="s">
        <v>51</v>
      </c>
      <c r="B16" s="1"/>
      <c r="C16" s="1"/>
      <c r="E16" s="3" t="s">
        <v>17</v>
      </c>
      <c r="F16" s="2">
        <v>10000</v>
      </c>
      <c r="H16" s="1" t="s">
        <v>35</v>
      </c>
      <c r="I16" s="2">
        <f>(I12*I13)*I14</f>
        <v>10000000</v>
      </c>
      <c r="K16" s="1" t="s">
        <v>39</v>
      </c>
      <c r="L16" s="5">
        <v>5.0000000000000001E-3</v>
      </c>
    </row>
    <row r="17" spans="1:12" x14ac:dyDescent="0.35">
      <c r="A17" s="1" t="s">
        <v>52</v>
      </c>
      <c r="B17" s="6">
        <v>500</v>
      </c>
      <c r="C17" s="2">
        <f>B17*670</f>
        <v>335000</v>
      </c>
      <c r="E17" s="3" t="s">
        <v>18</v>
      </c>
      <c r="F17" s="2">
        <v>3000</v>
      </c>
      <c r="H17" s="1" t="s">
        <v>39</v>
      </c>
      <c r="I17" s="13">
        <f>I16*I15</f>
        <v>200000</v>
      </c>
      <c r="K17" s="1" t="s">
        <v>35</v>
      </c>
      <c r="L17" s="2">
        <f>(L13*L14)*L15</f>
        <v>10000000</v>
      </c>
    </row>
    <row r="18" spans="1:12" x14ac:dyDescent="0.35">
      <c r="A18" s="1" t="s">
        <v>53</v>
      </c>
      <c r="B18" s="1"/>
      <c r="C18" s="2">
        <f>C4-C17</f>
        <v>533250</v>
      </c>
      <c r="E18" s="3" t="s">
        <v>19</v>
      </c>
      <c r="F18" s="2">
        <v>100</v>
      </c>
      <c r="H18" s="1" t="s">
        <v>44</v>
      </c>
      <c r="I18" s="2">
        <f>I17/I12</f>
        <v>400</v>
      </c>
      <c r="K18" s="1" t="s">
        <v>39</v>
      </c>
      <c r="L18" s="13">
        <f>L17*L16</f>
        <v>50000</v>
      </c>
    </row>
    <row r="19" spans="1:12" x14ac:dyDescent="0.35">
      <c r="E19" s="3" t="s">
        <v>20</v>
      </c>
      <c r="F19" s="2">
        <f>(F16*F15) + (F17*F14) + ((F12*F13)*F18)</f>
        <v>127500</v>
      </c>
      <c r="K19" s="1" t="s">
        <v>44</v>
      </c>
      <c r="L19" s="2">
        <f>L18/L13</f>
        <v>100</v>
      </c>
    </row>
    <row r="20" spans="1:12" x14ac:dyDescent="0.35">
      <c r="E20" s="3" t="s">
        <v>37</v>
      </c>
      <c r="F20" s="7">
        <v>0.3</v>
      </c>
    </row>
    <row r="21" spans="1:12" x14ac:dyDescent="0.35">
      <c r="E21" s="3" t="s">
        <v>38</v>
      </c>
      <c r="F21" s="13">
        <f>F19*F20</f>
        <v>38250</v>
      </c>
    </row>
    <row r="22" spans="1:12" x14ac:dyDescent="0.35">
      <c r="E22" s="1" t="s">
        <v>44</v>
      </c>
      <c r="F22" s="2">
        <f>F21/F12</f>
        <v>510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621FF-F43A-4B24-BA5C-11DBFE0F4743}">
  <dimension ref="F3:K27"/>
  <sheetViews>
    <sheetView zoomScale="90" zoomScaleNormal="90" workbookViewId="0">
      <selection activeCell="P22" sqref="P22"/>
    </sheetView>
  </sheetViews>
  <sheetFormatPr defaultColWidth="9.1796875" defaultRowHeight="14.5" x14ac:dyDescent="0.35"/>
  <cols>
    <col min="6" max="6" width="19.7265625" customWidth="1"/>
    <col min="7" max="7" width="13.90625" customWidth="1"/>
    <col min="8" max="8" width="14.08984375" customWidth="1"/>
    <col min="9" max="9" width="13.54296875" customWidth="1"/>
    <col min="10" max="10" width="15.90625" customWidth="1"/>
    <col min="11" max="11" width="17" customWidth="1"/>
  </cols>
  <sheetData>
    <row r="3" spans="6:11" ht="21" x14ac:dyDescent="0.5">
      <c r="F3" s="9" t="s">
        <v>5</v>
      </c>
      <c r="G3" s="10"/>
      <c r="H3" s="10"/>
      <c r="I3" s="10"/>
      <c r="J3" s="10"/>
      <c r="K3" s="10"/>
    </row>
    <row r="4" spans="6:11" ht="21" x14ac:dyDescent="0.5">
      <c r="F4" s="11"/>
      <c r="G4" s="11" t="s">
        <v>0</v>
      </c>
      <c r="H4" s="11" t="s">
        <v>1</v>
      </c>
      <c r="I4" s="11" t="s">
        <v>2</v>
      </c>
      <c r="J4" s="11" t="s">
        <v>3</v>
      </c>
      <c r="K4" s="11" t="s">
        <v>4</v>
      </c>
    </row>
    <row r="5" spans="6:11" ht="21" x14ac:dyDescent="0.5">
      <c r="F5" s="11" t="s">
        <v>14</v>
      </c>
      <c r="G5" s="12">
        <v>795</v>
      </c>
      <c r="H5" s="12">
        <v>821</v>
      </c>
      <c r="I5" s="12"/>
      <c r="J5" s="12">
        <v>1739</v>
      </c>
      <c r="K5" s="12">
        <v>510</v>
      </c>
    </row>
    <row r="6" spans="6:11" ht="21" x14ac:dyDescent="0.5">
      <c r="F6" s="11" t="s">
        <v>15</v>
      </c>
      <c r="G6" s="12">
        <v>1000</v>
      </c>
      <c r="H6" s="12"/>
      <c r="I6" s="12"/>
      <c r="J6" s="12"/>
      <c r="K6" s="12">
        <v>1000</v>
      </c>
    </row>
    <row r="7" spans="6:11" ht="21" x14ac:dyDescent="0.5">
      <c r="F7" s="11" t="s">
        <v>13</v>
      </c>
      <c r="G7" s="12"/>
      <c r="H7" s="12">
        <v>93</v>
      </c>
      <c r="I7" s="12"/>
      <c r="J7" s="12"/>
      <c r="K7" s="12"/>
    </row>
    <row r="8" spans="6:11" ht="21" x14ac:dyDescent="0.5">
      <c r="F8" s="11" t="s">
        <v>6</v>
      </c>
      <c r="G8" s="12">
        <v>360</v>
      </c>
      <c r="H8" s="12"/>
      <c r="I8" s="12">
        <v>264</v>
      </c>
      <c r="J8" s="12">
        <v>25</v>
      </c>
      <c r="K8" s="12">
        <v>420</v>
      </c>
    </row>
    <row r="9" spans="6:11" ht="21" x14ac:dyDescent="0.5">
      <c r="F9" s="11" t="s">
        <v>7</v>
      </c>
      <c r="G9" s="12">
        <v>550</v>
      </c>
      <c r="H9" s="12">
        <v>330</v>
      </c>
      <c r="I9" s="12">
        <v>420</v>
      </c>
      <c r="J9" s="12"/>
      <c r="K9" s="12"/>
    </row>
    <row r="10" spans="6:11" ht="21" x14ac:dyDescent="0.5">
      <c r="F10" s="11" t="s">
        <v>8</v>
      </c>
      <c r="G10" s="12">
        <v>670</v>
      </c>
      <c r="H10" s="12">
        <v>501</v>
      </c>
      <c r="I10" s="12">
        <v>576</v>
      </c>
      <c r="J10" s="12"/>
      <c r="K10" s="12"/>
    </row>
    <row r="11" spans="6:11" ht="21" x14ac:dyDescent="0.5">
      <c r="F11" s="11" t="s">
        <v>9</v>
      </c>
      <c r="G11" s="12">
        <f>G5+G8+G8</f>
        <v>1515</v>
      </c>
      <c r="H11" s="12">
        <f>H5+(H7*2)</f>
        <v>1007</v>
      </c>
      <c r="I11" s="12">
        <f>I8*2</f>
        <v>528</v>
      </c>
      <c r="J11" s="12">
        <f>J5+(J8*2)</f>
        <v>1789</v>
      </c>
      <c r="K11" s="12">
        <f>K5+(K8*2)</f>
        <v>1350</v>
      </c>
    </row>
    <row r="12" spans="6:11" ht="21" x14ac:dyDescent="0.5">
      <c r="F12" s="11" t="s">
        <v>10</v>
      </c>
      <c r="G12" s="12">
        <f>G9+G5+G9</f>
        <v>1895</v>
      </c>
      <c r="H12" s="12">
        <f>H5+(H7*2)+(H9*2)</f>
        <v>1667</v>
      </c>
      <c r="I12" s="12">
        <f>I9*2</f>
        <v>840</v>
      </c>
      <c r="J12" s="12"/>
      <c r="K12" s="12"/>
    </row>
    <row r="13" spans="6:11" ht="21" x14ac:dyDescent="0.5">
      <c r="F13" s="11" t="s">
        <v>11</v>
      </c>
      <c r="G13" s="12"/>
      <c r="H13" s="12"/>
      <c r="I13" s="12">
        <f>I10*2</f>
        <v>1152</v>
      </c>
      <c r="J13" s="12"/>
      <c r="K13" s="12"/>
    </row>
    <row r="14" spans="6:11" ht="21" x14ac:dyDescent="0.5">
      <c r="F14" s="11" t="s">
        <v>12</v>
      </c>
      <c r="G14" s="12">
        <f>G10+G5+G10</f>
        <v>2135</v>
      </c>
      <c r="H14" s="12">
        <f>H5+(H7*2)+(H10*2)</f>
        <v>2009</v>
      </c>
      <c r="I14" s="12"/>
      <c r="J14" s="12"/>
      <c r="K14" s="12"/>
    </row>
    <row r="15" spans="6:11" ht="21" x14ac:dyDescent="0.5">
      <c r="F15" s="10"/>
      <c r="G15" s="10"/>
      <c r="H15" s="10"/>
      <c r="I15" s="10"/>
      <c r="J15" s="10"/>
      <c r="K15" s="10"/>
    </row>
    <row r="16" spans="6:11" ht="21" x14ac:dyDescent="0.5">
      <c r="F16" s="9" t="s">
        <v>16</v>
      </c>
      <c r="G16" s="10"/>
      <c r="H16" s="10"/>
      <c r="I16" s="10"/>
      <c r="J16" s="10"/>
      <c r="K16" s="10"/>
    </row>
    <row r="17" spans="6:11" ht="21" x14ac:dyDescent="0.5">
      <c r="F17" s="11"/>
      <c r="G17" s="11" t="s">
        <v>0</v>
      </c>
      <c r="H17" s="11" t="s">
        <v>1</v>
      </c>
      <c r="I17" s="11" t="s">
        <v>2</v>
      </c>
      <c r="J17" s="11" t="s">
        <v>3</v>
      </c>
      <c r="K17" s="11" t="s">
        <v>4</v>
      </c>
    </row>
    <row r="18" spans="6:11" ht="21" x14ac:dyDescent="0.5">
      <c r="F18" s="11" t="s">
        <v>14</v>
      </c>
      <c r="G18" s="12">
        <v>795</v>
      </c>
      <c r="H18" s="12">
        <v>821</v>
      </c>
      <c r="I18" s="12"/>
      <c r="J18" s="12">
        <v>1739</v>
      </c>
      <c r="K18" s="12">
        <v>510</v>
      </c>
    </row>
    <row r="19" spans="6:11" ht="21" x14ac:dyDescent="0.5">
      <c r="F19" s="11" t="s">
        <v>15</v>
      </c>
      <c r="G19" s="12">
        <v>1000</v>
      </c>
      <c r="H19" s="12"/>
      <c r="I19" s="12"/>
      <c r="J19" s="12"/>
      <c r="K19" s="12">
        <v>1000</v>
      </c>
    </row>
    <row r="20" spans="6:11" ht="21" x14ac:dyDescent="0.5">
      <c r="F20" s="11" t="s">
        <v>13</v>
      </c>
      <c r="G20" s="12"/>
      <c r="H20" s="12">
        <v>93</v>
      </c>
      <c r="I20" s="12"/>
      <c r="J20" s="12"/>
      <c r="K20" s="12"/>
    </row>
    <row r="21" spans="6:11" ht="21" x14ac:dyDescent="0.5">
      <c r="F21" s="11" t="s">
        <v>6</v>
      </c>
      <c r="G21" s="12">
        <v>360</v>
      </c>
      <c r="H21" s="12"/>
      <c r="I21" s="12">
        <v>264</v>
      </c>
      <c r="J21" s="12">
        <v>25</v>
      </c>
      <c r="K21" s="12">
        <v>420</v>
      </c>
    </row>
    <row r="22" spans="6:11" ht="21" x14ac:dyDescent="0.5">
      <c r="F22" s="11" t="s">
        <v>7</v>
      </c>
      <c r="G22" s="12">
        <v>550</v>
      </c>
      <c r="H22" s="12">
        <v>330</v>
      </c>
      <c r="I22" s="12">
        <v>420</v>
      </c>
      <c r="J22" s="12"/>
      <c r="K22" s="12"/>
    </row>
    <row r="23" spans="6:11" ht="21" x14ac:dyDescent="0.5">
      <c r="F23" s="11" t="s">
        <v>8</v>
      </c>
      <c r="G23" s="12">
        <v>670</v>
      </c>
      <c r="H23" s="12">
        <v>501</v>
      </c>
      <c r="I23" s="12">
        <v>576</v>
      </c>
      <c r="J23" s="12"/>
      <c r="K23" s="12"/>
    </row>
    <row r="24" spans="6:11" ht="21" x14ac:dyDescent="0.5">
      <c r="F24" s="11" t="s">
        <v>9</v>
      </c>
      <c r="G24" s="12">
        <f>G18+(G21*3)</f>
        <v>1875</v>
      </c>
      <c r="H24" s="12">
        <f>H18+(H20*3)</f>
        <v>1100</v>
      </c>
      <c r="I24" s="12">
        <f>I21*3</f>
        <v>792</v>
      </c>
      <c r="J24" s="12">
        <f>J18+(J21*3)</f>
        <v>1814</v>
      </c>
      <c r="K24" s="12">
        <f>K18+(K21*3)</f>
        <v>1770</v>
      </c>
    </row>
    <row r="25" spans="6:11" ht="21" x14ac:dyDescent="0.5">
      <c r="F25" s="11" t="s">
        <v>10</v>
      </c>
      <c r="G25" s="12">
        <f>(G22*3)+G18</f>
        <v>2445</v>
      </c>
      <c r="H25" s="12">
        <f>H18+(H20*3)+(H22*3)</f>
        <v>2090</v>
      </c>
      <c r="I25" s="12">
        <f>I22*3</f>
        <v>1260</v>
      </c>
      <c r="J25" s="12"/>
      <c r="K25" s="12"/>
    </row>
    <row r="26" spans="6:11" ht="21" x14ac:dyDescent="0.5">
      <c r="F26" s="11" t="s">
        <v>11</v>
      </c>
      <c r="G26" s="12"/>
      <c r="H26" s="12"/>
      <c r="I26" s="12">
        <f>I23*3</f>
        <v>1728</v>
      </c>
      <c r="J26" s="12"/>
      <c r="K26" s="12"/>
    </row>
    <row r="27" spans="6:11" ht="21" x14ac:dyDescent="0.5">
      <c r="F27" s="11" t="s">
        <v>12</v>
      </c>
      <c r="G27" s="12">
        <f>(G23*3)+G18</f>
        <v>2805</v>
      </c>
      <c r="H27" s="12">
        <f>H18+(H20*3)+(H23*3)</f>
        <v>2603</v>
      </c>
      <c r="I27" s="12"/>
      <c r="J27" s="12"/>
      <c r="K27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Value Calculator</vt:lpstr>
      <vt:lpstr>cost of ownership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mcewen</dc:creator>
  <cp:lastModifiedBy>shane mcewen</cp:lastModifiedBy>
  <dcterms:created xsi:type="dcterms:W3CDTF">2023-04-22T17:35:08Z</dcterms:created>
  <dcterms:modified xsi:type="dcterms:W3CDTF">2023-05-16T22:56:19Z</dcterms:modified>
</cp:coreProperties>
</file>